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ssidyp\Documents\030 Programs\"/>
    </mc:Choice>
  </mc:AlternateContent>
  <bookViews>
    <workbookView xWindow="0" yWindow="465" windowWidth="20160" windowHeight="9360"/>
  </bookViews>
  <sheets>
    <sheet name="SPARC 9.26.19" sheetId="10" r:id="rId1"/>
  </sheets>
  <definedNames>
    <definedName name="CanMgt0430" localSheetId="0">#REF!</definedName>
    <definedName name="CanMgt0430">#REF!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0" l="1"/>
  <c r="I31" i="10" l="1"/>
  <c r="L31" i="10" s="1"/>
  <c r="M31" i="10" s="1"/>
  <c r="L30" i="10"/>
  <c r="M30" i="10" s="1"/>
  <c r="L28" i="10"/>
  <c r="M28" i="10" s="1"/>
  <c r="L26" i="10"/>
  <c r="M26" i="10" s="1"/>
  <c r="E12" i="10" l="1"/>
  <c r="E13" i="10"/>
  <c r="M12" i="10"/>
  <c r="M32" i="10"/>
  <c r="I13" i="10"/>
  <c r="M13" i="10"/>
  <c r="I12" i="10"/>
  <c r="E11" i="10" l="1"/>
  <c r="E10" i="10"/>
  <c r="M11" i="10"/>
  <c r="M10" i="10" s="1"/>
  <c r="I11" i="10"/>
  <c r="I10" i="10" s="1"/>
  <c r="I4" i="10"/>
  <c r="G10" i="10" l="1"/>
  <c r="I8" i="10"/>
  <c r="M4" i="10"/>
  <c r="K10" i="10" l="1"/>
  <c r="M8" i="10"/>
  <c r="E18" i="10" l="1"/>
  <c r="E17" i="10"/>
  <c r="I17" i="10"/>
  <c r="I15" i="10"/>
  <c r="M18" i="10"/>
  <c r="O18" i="10" s="1"/>
  <c r="E15" i="10"/>
  <c r="I18" i="10"/>
  <c r="K18" i="10" s="1"/>
  <c r="M17" i="10"/>
  <c r="O17" i="10" s="1"/>
  <c r="M15" i="10"/>
  <c r="O15" i="10" s="1"/>
  <c r="O10" i="10"/>
  <c r="G18" i="10"/>
  <c r="K17" i="10"/>
  <c r="G17" i="10"/>
  <c r="E21" i="10" l="1"/>
  <c r="G15" i="10"/>
  <c r="G21" i="10" s="1"/>
  <c r="K15" i="10"/>
  <c r="K21" i="10" s="1"/>
  <c r="I21" i="10"/>
  <c r="O21" i="10"/>
  <c r="M21" i="10"/>
</calcChain>
</file>

<file path=xl/sharedStrings.xml><?xml version="1.0" encoding="utf-8"?>
<sst xmlns="http://schemas.openxmlformats.org/spreadsheetml/2006/main" count="30" uniqueCount="30">
  <si>
    <t xml:space="preserve">Administrator/Director </t>
  </si>
  <si>
    <t xml:space="preserve">Administrator </t>
  </si>
  <si>
    <t>193E, Step 4</t>
  </si>
  <si>
    <t>Grade 27, Step 3</t>
  </si>
  <si>
    <t>Grade 4, step 6</t>
  </si>
  <si>
    <t>Faculty, Instruction</t>
  </si>
  <si>
    <t>Adjunct, Instruction</t>
  </si>
  <si>
    <t>Step 7, lecture</t>
  </si>
  <si>
    <t xml:space="preserve">Net Cost </t>
  </si>
  <si>
    <t xml:space="preserve">CPI - distribute to Divisions </t>
  </si>
  <si>
    <t>Salary &amp; Benefit Calculations (see Step 2)</t>
  </si>
  <si>
    <t xml:space="preserve">% for New Positions </t>
  </si>
  <si>
    <t xml:space="preserve">% for Instructional Equipment (TCO) </t>
  </si>
  <si>
    <t>% for College Innovative Strategies</t>
  </si>
  <si>
    <t>% for General Operating/Discretionary</t>
  </si>
  <si>
    <t>% One-time budget requests</t>
  </si>
  <si>
    <t>Category 5</t>
  </si>
  <si>
    <t>Category 4</t>
  </si>
  <si>
    <t>Category 3</t>
  </si>
  <si>
    <t>Category 2</t>
  </si>
  <si>
    <t>Category 1</t>
  </si>
  <si>
    <t>Net Available Balance</t>
  </si>
  <si>
    <t>Classified Professinal</t>
  </si>
  <si>
    <t>Classified Professional</t>
  </si>
  <si>
    <t>New Faculty</t>
  </si>
  <si>
    <t>Total Available Balance</t>
  </si>
  <si>
    <t xml:space="preserve">SPARC Group Exercise for Proposed 2019-2020 New Fund 1 Resource Allocation </t>
  </si>
  <si>
    <t>Scenario 1</t>
  </si>
  <si>
    <t>Scenario 3</t>
  </si>
  <si>
    <t>Scenario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</si>
</sst>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164" fontId="2" fillId="0" borderId="0" xfId="2" applyNumberFormat="1" applyFont="1"/>
    <xf numFmtId="0" fontId="2" fillId="0" borderId="0" xfId="0" applyFont="1"/>
    <xf numFmtId="165" fontId="2" fillId="0" borderId="0" xfId="3" applyNumberFormat="1" applyFont="1"/>
    <xf numFmtId="0" fontId="3" fillId="0" borderId="0" xfId="0" applyFont="1"/>
    <xf numFmtId="0" fontId="2" fillId="0" borderId="0" xfId="0" applyFont="1" applyBorder="1"/>
    <xf numFmtId="164" fontId="2" fillId="0" borderId="0" xfId="0" applyNumberFormat="1" applyFont="1"/>
    <xf numFmtId="164" fontId="3" fillId="0" borderId="0" xfId="0" applyNumberFormat="1" applyFont="1"/>
    <xf numFmtId="164" fontId="4" fillId="0" borderId="0" xfId="2" applyNumberFormat="1" applyFont="1"/>
    <xf numFmtId="0" fontId="4" fillId="0" borderId="0" xfId="0" applyFont="1" applyAlignment="1">
      <alignment horizontal="right"/>
    </xf>
    <xf numFmtId="164" fontId="2" fillId="0" borderId="0" xfId="2" applyNumberFormat="1" applyFont="1" applyBorder="1"/>
    <xf numFmtId="164" fontId="3" fillId="0" borderId="2" xfId="0" applyNumberFormat="1" applyFont="1" applyBorder="1"/>
    <xf numFmtId="164" fontId="2" fillId="0" borderId="0" xfId="0" applyNumberFormat="1" applyFont="1" applyBorder="1"/>
    <xf numFmtId="164" fontId="3" fillId="0" borderId="1" xfId="2" applyNumberFormat="1" applyFont="1" applyBorder="1"/>
    <xf numFmtId="0" fontId="4" fillId="0" borderId="0" xfId="0" applyFont="1" applyAlignment="1">
      <alignment horizontal="left"/>
    </xf>
    <xf numFmtId="0" fontId="2" fillId="0" borderId="2" xfId="0" applyFont="1" applyBorder="1"/>
    <xf numFmtId="165" fontId="2" fillId="0" borderId="2" xfId="3" applyNumberFormat="1" applyFont="1" applyBorder="1"/>
    <xf numFmtId="0" fontId="2" fillId="0" borderId="4" xfId="0" applyFont="1" applyBorder="1"/>
    <xf numFmtId="0" fontId="5" fillId="0" borderId="5" xfId="0" applyFont="1" applyBorder="1"/>
    <xf numFmtId="165" fontId="2" fillId="0" borderId="0" xfId="3" applyNumberFormat="1" applyFont="1" applyBorder="1"/>
    <xf numFmtId="0" fontId="2" fillId="0" borderId="6" xfId="0" applyFont="1" applyBorder="1"/>
    <xf numFmtId="0" fontId="2" fillId="0" borderId="5" xfId="0" applyFont="1" applyBorder="1"/>
    <xf numFmtId="164" fontId="3" fillId="0" borderId="0" xfId="2" applyNumberFormat="1" applyFont="1" applyBorder="1"/>
    <xf numFmtId="0" fontId="6" fillId="0" borderId="5" xfId="0" applyFont="1" applyBorder="1" applyAlignment="1">
      <alignment horizontal="center"/>
    </xf>
    <xf numFmtId="0" fontId="3" fillId="0" borderId="0" xfId="0" applyFont="1" applyBorder="1"/>
    <xf numFmtId="0" fontId="2" fillId="0" borderId="7" xfId="0" applyFont="1" applyBorder="1"/>
    <xf numFmtId="164" fontId="2" fillId="0" borderId="8" xfId="2" applyNumberFormat="1" applyFont="1" applyBorder="1"/>
    <xf numFmtId="0" fontId="2" fillId="0" borderId="8" xfId="0" applyFont="1" applyBorder="1"/>
    <xf numFmtId="0" fontId="2" fillId="0" borderId="9" xfId="0" applyFont="1" applyBorder="1"/>
    <xf numFmtId="44" fontId="2" fillId="0" borderId="0" xfId="2" applyNumberFormat="1" applyFont="1" applyBorder="1"/>
    <xf numFmtId="0" fontId="2" fillId="0" borderId="5" xfId="0" applyFont="1" applyFill="1" applyBorder="1"/>
    <xf numFmtId="165" fontId="2" fillId="0" borderId="0" xfId="3" applyNumberFormat="1" applyFont="1" applyFill="1" applyBorder="1"/>
    <xf numFmtId="0" fontId="3" fillId="0" borderId="0" xfId="0" applyFont="1" applyFill="1" applyBorder="1"/>
    <xf numFmtId="0" fontId="2" fillId="0" borderId="0" xfId="0" applyFont="1" applyFill="1"/>
    <xf numFmtId="164" fontId="2" fillId="0" borderId="5" xfId="2" applyNumberFormat="1" applyFont="1" applyBorder="1"/>
    <xf numFmtId="165" fontId="2" fillId="0" borderId="6" xfId="3" applyNumberFormat="1" applyFont="1" applyBorder="1"/>
    <xf numFmtId="164" fontId="3" fillId="0" borderId="5" xfId="2" applyNumberFormat="1" applyFont="1" applyBorder="1"/>
    <xf numFmtId="165" fontId="3" fillId="2" borderId="6" xfId="3" applyNumberFormat="1" applyFont="1" applyFill="1" applyBorder="1"/>
    <xf numFmtId="43" fontId="3" fillId="3" borderId="6" xfId="1" applyFont="1" applyFill="1" applyBorder="1"/>
    <xf numFmtId="0" fontId="3" fillId="0" borderId="6" xfId="0" applyFont="1" applyBorder="1"/>
    <xf numFmtId="165" fontId="3" fillId="0" borderId="6" xfId="3" applyNumberFormat="1" applyFont="1" applyFill="1" applyBorder="1"/>
    <xf numFmtId="164" fontId="3" fillId="0" borderId="10" xfId="2" applyNumberFormat="1" applyFont="1" applyBorder="1"/>
    <xf numFmtId="164" fontId="3" fillId="0" borderId="5" xfId="2" applyNumberFormat="1" applyFont="1" applyFill="1" applyBorder="1"/>
    <xf numFmtId="0" fontId="5" fillId="0" borderId="2" xfId="0" applyFont="1" applyBorder="1"/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2" fillId="0" borderId="0" xfId="0" applyFont="1" applyFill="1" applyBorder="1"/>
    <xf numFmtId="165" fontId="2" fillId="0" borderId="6" xfId="3" applyNumberFormat="1" applyFont="1" applyFill="1" applyBorder="1"/>
    <xf numFmtId="43" fontId="3" fillId="0" borderId="6" xfId="1" applyFont="1" applyFill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3" fillId="0" borderId="3" xfId="2" applyNumberFormat="1" applyFont="1" applyBorder="1"/>
    <xf numFmtId="165" fontId="2" fillId="0" borderId="4" xfId="3" applyNumberFormat="1" applyFont="1" applyBorder="1"/>
    <xf numFmtId="44" fontId="2" fillId="0" borderId="5" xfId="2" applyNumberFormat="1" applyFont="1" applyBorder="1"/>
    <xf numFmtId="164" fontId="3" fillId="0" borderId="2" xfId="2" applyNumberFormat="1" applyFont="1" applyBorder="1"/>
    <xf numFmtId="164" fontId="3" fillId="0" borderId="0" xfId="2" applyNumberFormat="1" applyFont="1" applyFill="1" applyBorder="1"/>
    <xf numFmtId="164" fontId="3" fillId="0" borderId="0" xfId="0" applyNumberFormat="1" applyFont="1" applyBorder="1"/>
    <xf numFmtId="165" fontId="3" fillId="3" borderId="0" xfId="3" applyNumberFormat="1" applyFont="1" applyFill="1" applyBorder="1"/>
    <xf numFmtId="0" fontId="8" fillId="0" borderId="5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164" fontId="9" fillId="0" borderId="5" xfId="2" applyNumberFormat="1" applyFont="1" applyBorder="1"/>
    <xf numFmtId="164" fontId="9" fillId="0" borderId="0" xfId="2" applyNumberFormat="1" applyFont="1" applyBorder="1"/>
    <xf numFmtId="165" fontId="10" fillId="0" borderId="6" xfId="3" applyNumberFormat="1" applyFont="1" applyBorder="1"/>
    <xf numFmtId="165" fontId="10" fillId="0" borderId="0" xfId="3" applyNumberFormat="1" applyFont="1" applyBorder="1"/>
    <xf numFmtId="0" fontId="10" fillId="0" borderId="0" xfId="0" applyFont="1"/>
    <xf numFmtId="0" fontId="11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5" fontId="3" fillId="2" borderId="11" xfId="3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tabSelected="1" zoomScaleNormal="100" zoomScalePageLayoutView="110" workbookViewId="0">
      <selection activeCell="E21" sqref="E21"/>
    </sheetView>
  </sheetViews>
  <sheetFormatPr defaultColWidth="9.140625" defaultRowHeight="14.25" x14ac:dyDescent="0.2"/>
  <cols>
    <col min="1" max="1" width="15.42578125" style="2" customWidth="1"/>
    <col min="2" max="2" width="23" style="2" customWidth="1"/>
    <col min="3" max="3" width="10.28515625" style="2" customWidth="1"/>
    <col min="4" max="4" width="2" style="2" customWidth="1"/>
    <col min="5" max="5" width="13.7109375" style="2" customWidth="1"/>
    <col min="6" max="6" width="7.28515625" style="2" bestFit="1" customWidth="1"/>
    <col min="7" max="7" width="13.7109375" style="2" customWidth="1"/>
    <col min="8" max="8" width="2" style="2" customWidth="1"/>
    <col min="9" max="9" width="13.7109375" style="2" customWidth="1"/>
    <col min="10" max="10" width="7.28515625" style="2" bestFit="1" customWidth="1"/>
    <col min="11" max="11" width="13.7109375" style="2" customWidth="1"/>
    <col min="12" max="12" width="2" style="2" customWidth="1"/>
    <col min="13" max="13" width="13.7109375" style="2" customWidth="1"/>
    <col min="14" max="14" width="7.28515625" style="2" bestFit="1" customWidth="1"/>
    <col min="15" max="15" width="13.7109375" style="2" customWidth="1"/>
    <col min="16" max="16" width="2" style="2" customWidth="1"/>
    <col min="17" max="17" width="8.42578125" style="2" customWidth="1"/>
    <col min="18" max="16384" width="9.140625" style="2"/>
  </cols>
  <sheetData>
    <row r="1" spans="1:16" ht="23.25" x14ac:dyDescent="0.35">
      <c r="A1" s="65" t="s">
        <v>26</v>
      </c>
      <c r="B1" s="43"/>
      <c r="C1" s="43"/>
      <c r="D1" s="15"/>
      <c r="E1" s="15"/>
      <c r="F1" s="15"/>
      <c r="G1" s="15"/>
      <c r="H1" s="15"/>
      <c r="I1" s="15"/>
      <c r="J1" s="15"/>
      <c r="K1" s="15"/>
      <c r="L1" s="17"/>
      <c r="M1" s="15"/>
      <c r="N1" s="15"/>
      <c r="O1" s="15"/>
      <c r="P1" s="17"/>
    </row>
    <row r="2" spans="1:16" ht="18" x14ac:dyDescent="0.25">
      <c r="A2" s="18"/>
      <c r="B2" s="44"/>
      <c r="C2" s="44"/>
      <c r="D2" s="5"/>
      <c r="E2" s="66" t="s">
        <v>27</v>
      </c>
      <c r="F2" s="67"/>
      <c r="G2" s="68"/>
      <c r="H2" s="5"/>
      <c r="I2" s="66" t="s">
        <v>29</v>
      </c>
      <c r="J2" s="67"/>
      <c r="K2" s="68"/>
      <c r="L2" s="20"/>
      <c r="M2" s="66" t="s">
        <v>28</v>
      </c>
      <c r="N2" s="67"/>
      <c r="O2" s="68"/>
      <c r="P2" s="20"/>
    </row>
    <row r="3" spans="1:16" ht="9" customHeight="1" x14ac:dyDescent="0.25">
      <c r="A3" s="18"/>
      <c r="B3" s="44"/>
      <c r="C3" s="44"/>
      <c r="D3" s="5"/>
      <c r="E3" s="21"/>
      <c r="F3" s="5"/>
      <c r="G3" s="20"/>
      <c r="H3" s="5"/>
      <c r="I3" s="21"/>
      <c r="J3" s="5"/>
      <c r="K3" s="20"/>
      <c r="L3" s="20"/>
      <c r="M3" s="21"/>
      <c r="N3" s="5"/>
      <c r="O3" s="20"/>
      <c r="P3" s="20"/>
    </row>
    <row r="4" spans="1:16" s="64" customFormat="1" ht="12.75" x14ac:dyDescent="0.2">
      <c r="A4" s="58" t="s">
        <v>25</v>
      </c>
      <c r="B4" s="59"/>
      <c r="C4" s="59"/>
      <c r="D4" s="63"/>
      <c r="E4" s="60">
        <v>1095603.6229999955</v>
      </c>
      <c r="F4" s="61"/>
      <c r="G4" s="62"/>
      <c r="H4" s="63"/>
      <c r="I4" s="60">
        <f>E4</f>
        <v>1095603.6229999955</v>
      </c>
      <c r="J4" s="61"/>
      <c r="K4" s="62"/>
      <c r="L4" s="62"/>
      <c r="M4" s="60">
        <f>I4</f>
        <v>1095603.6229999955</v>
      </c>
      <c r="N4" s="61"/>
      <c r="O4" s="62"/>
      <c r="P4" s="62"/>
    </row>
    <row r="5" spans="1:16" ht="9" customHeight="1" x14ac:dyDescent="0.25">
      <c r="A5" s="21"/>
      <c r="B5" s="5"/>
      <c r="C5" s="5"/>
      <c r="D5" s="19"/>
      <c r="E5" s="36"/>
      <c r="F5" s="22"/>
      <c r="G5" s="35"/>
      <c r="H5" s="19"/>
      <c r="I5" s="36"/>
      <c r="J5" s="22"/>
      <c r="K5" s="35"/>
      <c r="L5" s="35"/>
      <c r="M5" s="36"/>
      <c r="N5" s="22"/>
      <c r="O5" s="35"/>
      <c r="P5" s="35"/>
    </row>
    <row r="6" spans="1:16" ht="15" x14ac:dyDescent="0.25">
      <c r="B6" s="5" t="s">
        <v>9</v>
      </c>
      <c r="C6" s="45"/>
      <c r="D6" s="19"/>
      <c r="E6" s="36">
        <v>-111474</v>
      </c>
      <c r="F6" s="22"/>
      <c r="G6" s="35"/>
      <c r="H6" s="19"/>
      <c r="I6" s="36">
        <v>-111474</v>
      </c>
      <c r="J6" s="22"/>
      <c r="K6" s="35"/>
      <c r="L6" s="35"/>
      <c r="M6" s="36">
        <v>-111474</v>
      </c>
      <c r="N6" s="22"/>
      <c r="O6" s="35"/>
      <c r="P6" s="35"/>
    </row>
    <row r="7" spans="1:16" ht="15" x14ac:dyDescent="0.25">
      <c r="B7" s="5" t="s">
        <v>15</v>
      </c>
      <c r="C7" s="45"/>
      <c r="D7" s="19"/>
      <c r="E7" s="36">
        <v>-100000</v>
      </c>
      <c r="F7" s="22"/>
      <c r="G7" s="35"/>
      <c r="H7" s="19"/>
      <c r="I7" s="36">
        <v>-100000</v>
      </c>
      <c r="J7" s="22"/>
      <c r="K7" s="35"/>
      <c r="L7" s="35"/>
      <c r="M7" s="36">
        <v>-100000</v>
      </c>
      <c r="N7" s="22"/>
      <c r="O7" s="35"/>
      <c r="P7" s="35"/>
    </row>
    <row r="8" spans="1:16" ht="15" x14ac:dyDescent="0.25">
      <c r="A8" s="49" t="s">
        <v>21</v>
      </c>
      <c r="B8" s="15"/>
      <c r="C8" s="50"/>
      <c r="D8" s="16"/>
      <c r="E8" s="51">
        <f>E4+E6+E7</f>
        <v>884129.62299999548</v>
      </c>
      <c r="F8" s="54"/>
      <c r="G8" s="52"/>
      <c r="H8" s="16"/>
      <c r="I8" s="51">
        <f>I4+I6+I7</f>
        <v>884129.62299999548</v>
      </c>
      <c r="J8" s="54"/>
      <c r="K8" s="52"/>
      <c r="L8" s="52"/>
      <c r="M8" s="51">
        <f>M4+M6+M7</f>
        <v>884129.62299999548</v>
      </c>
      <c r="N8" s="54"/>
      <c r="O8" s="52"/>
      <c r="P8" s="35"/>
    </row>
    <row r="9" spans="1:16" x14ac:dyDescent="0.2">
      <c r="A9" s="21"/>
      <c r="B9" s="5"/>
      <c r="C9" s="5"/>
      <c r="D9" s="19"/>
      <c r="E9" s="34"/>
      <c r="F9" s="10"/>
      <c r="G9" s="35"/>
      <c r="H9" s="19"/>
      <c r="I9" s="34"/>
      <c r="J9" s="10"/>
      <c r="K9" s="35"/>
      <c r="L9" s="35"/>
      <c r="M9" s="34"/>
      <c r="N9" s="10"/>
      <c r="O9" s="35"/>
      <c r="P9" s="35"/>
    </row>
    <row r="10" spans="1:16" ht="15" x14ac:dyDescent="0.25">
      <c r="B10" s="24" t="s">
        <v>11</v>
      </c>
      <c r="C10" s="45"/>
      <c r="D10" s="19"/>
      <c r="E10" s="42">
        <f>SUM(E11:E13)</f>
        <v>-289055.21520000004</v>
      </c>
      <c r="F10" s="55"/>
      <c r="G10" s="37">
        <f>-E10/(E$8)</f>
        <v>0.32693759792731381</v>
      </c>
      <c r="H10" s="19"/>
      <c r="I10" s="36">
        <f>SUM(I11:I13)</f>
        <v>-289055.21520000004</v>
      </c>
      <c r="J10" s="22"/>
      <c r="K10" s="37">
        <f>-I10/(I$8)</f>
        <v>0.32693759792731381</v>
      </c>
      <c r="L10" s="35"/>
      <c r="M10" s="36">
        <f>SUM(M11:M13)</f>
        <v>-289055.21520000004</v>
      </c>
      <c r="N10" s="22"/>
      <c r="O10" s="37">
        <f>-M10/(M$8)</f>
        <v>0.32693759792731381</v>
      </c>
      <c r="P10" s="35"/>
    </row>
    <row r="11" spans="1:16" ht="15" x14ac:dyDescent="0.25">
      <c r="A11" s="23" t="s">
        <v>20</v>
      </c>
      <c r="B11" s="5" t="s">
        <v>24</v>
      </c>
      <c r="C11" s="5"/>
      <c r="D11" s="19"/>
      <c r="E11" s="34">
        <f>G11*-$M32</f>
        <v>-75185.983200000002</v>
      </c>
      <c r="F11" s="29"/>
      <c r="G11" s="38">
        <v>1</v>
      </c>
      <c r="H11" s="19"/>
      <c r="I11" s="53">
        <f>K11*-$M32</f>
        <v>-75185.983200000002</v>
      </c>
      <c r="J11" s="29"/>
      <c r="K11" s="38">
        <v>1</v>
      </c>
      <c r="L11" s="35"/>
      <c r="M11" s="34">
        <f>O11*-$M32</f>
        <v>-75185.983200000002</v>
      </c>
      <c r="N11" s="10"/>
      <c r="O11" s="38">
        <v>1</v>
      </c>
      <c r="P11" s="35"/>
    </row>
    <row r="12" spans="1:16" ht="15" x14ac:dyDescent="0.25">
      <c r="A12" s="23" t="s">
        <v>19</v>
      </c>
      <c r="B12" s="5" t="s">
        <v>22</v>
      </c>
      <c r="C12" s="5"/>
      <c r="D12" s="19"/>
      <c r="E12" s="34">
        <f>G12*-$M28</f>
        <v>-213869.23200000002</v>
      </c>
      <c r="F12" s="10"/>
      <c r="G12" s="38">
        <v>2</v>
      </c>
      <c r="H12" s="19"/>
      <c r="I12" s="34">
        <f>K12*-$M28</f>
        <v>-213869.23200000002</v>
      </c>
      <c r="J12" s="10"/>
      <c r="K12" s="38">
        <v>2</v>
      </c>
      <c r="L12" s="35"/>
      <c r="M12" s="34">
        <f>O12*-$M28</f>
        <v>-213869.23200000002</v>
      </c>
      <c r="N12" s="10"/>
      <c r="O12" s="38">
        <v>2</v>
      </c>
      <c r="P12" s="35"/>
    </row>
    <row r="13" spans="1:16" ht="15" x14ac:dyDescent="0.25">
      <c r="A13" s="21"/>
      <c r="B13" s="5" t="s">
        <v>0</v>
      </c>
      <c r="C13" s="5"/>
      <c r="D13" s="19"/>
      <c r="E13" s="34">
        <f>G13*-M26</f>
        <v>0</v>
      </c>
      <c r="F13" s="10"/>
      <c r="G13" s="48">
        <v>0</v>
      </c>
      <c r="H13" s="19"/>
      <c r="I13" s="34">
        <f>K13*-M26</f>
        <v>0</v>
      </c>
      <c r="J13" s="10"/>
      <c r="K13" s="48">
        <v>0</v>
      </c>
      <c r="L13" s="35"/>
      <c r="M13" s="34">
        <f>O13*-M26</f>
        <v>0</v>
      </c>
      <c r="N13" s="10"/>
      <c r="O13" s="48">
        <v>0</v>
      </c>
      <c r="P13" s="35"/>
    </row>
    <row r="14" spans="1:16" ht="9" customHeight="1" x14ac:dyDescent="0.25">
      <c r="A14" s="21"/>
      <c r="B14" s="24"/>
      <c r="C14" s="5"/>
      <c r="D14" s="19"/>
      <c r="E14" s="34"/>
      <c r="F14" s="10"/>
      <c r="G14" s="39"/>
      <c r="H14" s="19"/>
      <c r="I14" s="34"/>
      <c r="J14" s="10"/>
      <c r="K14" s="39"/>
      <c r="L14" s="35"/>
      <c r="M14" s="34"/>
      <c r="N14" s="10"/>
      <c r="O14" s="39"/>
      <c r="P14" s="35"/>
    </row>
    <row r="15" spans="1:16" ht="15" x14ac:dyDescent="0.25">
      <c r="A15" s="23" t="s">
        <v>18</v>
      </c>
      <c r="B15" s="24" t="s">
        <v>13</v>
      </c>
      <c r="C15" s="45"/>
      <c r="D15" s="19"/>
      <c r="E15" s="36">
        <f>-$M$8*F15</f>
        <v>-397858.33034999797</v>
      </c>
      <c r="F15" s="57">
        <v>0.45</v>
      </c>
      <c r="G15" s="37">
        <f>-E15/(E$8)</f>
        <v>0.45</v>
      </c>
      <c r="H15" s="19"/>
      <c r="I15" s="36">
        <f>-$M$8*J15</f>
        <v>-256397.59066999867</v>
      </c>
      <c r="J15" s="57">
        <v>0.28999999999999998</v>
      </c>
      <c r="K15" s="37">
        <f>-I15/(I$8)</f>
        <v>0.28999999999999998</v>
      </c>
      <c r="L15" s="35"/>
      <c r="M15" s="36">
        <f>-$M$8*N15</f>
        <v>-308649.65138929844</v>
      </c>
      <c r="N15" s="57">
        <v>0.34910000000000002</v>
      </c>
      <c r="O15" s="37">
        <f>-M15/(M$8)</f>
        <v>0.34910000000000002</v>
      </c>
      <c r="P15" s="35"/>
    </row>
    <row r="16" spans="1:16" ht="9" customHeight="1" x14ac:dyDescent="0.25">
      <c r="A16" s="23"/>
      <c r="B16" s="24"/>
      <c r="C16" s="45"/>
      <c r="D16" s="19"/>
      <c r="E16" s="34"/>
      <c r="F16" s="19"/>
      <c r="G16" s="39"/>
      <c r="H16" s="19"/>
      <c r="I16" s="34"/>
      <c r="J16" s="19"/>
      <c r="K16" s="39"/>
      <c r="L16" s="35"/>
      <c r="M16" s="34"/>
      <c r="N16" s="19"/>
      <c r="O16" s="39"/>
      <c r="P16" s="35"/>
    </row>
    <row r="17" spans="1:16" ht="15" x14ac:dyDescent="0.25">
      <c r="A17" s="23" t="s">
        <v>17</v>
      </c>
      <c r="B17" s="24" t="s">
        <v>14</v>
      </c>
      <c r="C17" s="45"/>
      <c r="D17" s="19"/>
      <c r="E17" s="36">
        <f>-$M$8*F17</f>
        <v>-98580.452964499491</v>
      </c>
      <c r="F17" s="57">
        <v>0.1115</v>
      </c>
      <c r="G17" s="37">
        <f>-E17/(E$8)</f>
        <v>0.11149999999999999</v>
      </c>
      <c r="H17" s="19"/>
      <c r="I17" s="36">
        <f>-$M$8*J17</f>
        <v>-169310.82280449913</v>
      </c>
      <c r="J17" s="57">
        <v>0.1915</v>
      </c>
      <c r="K17" s="37">
        <f>-I17/(I$8)</f>
        <v>0.1915</v>
      </c>
      <c r="L17" s="35"/>
      <c r="M17" s="36">
        <f>-$M$8*N17</f>
        <v>-56540.089390849716</v>
      </c>
      <c r="N17" s="57">
        <v>6.3950000000000007E-2</v>
      </c>
      <c r="O17" s="37">
        <f>-M17/(M$8)</f>
        <v>6.3950000000000007E-2</v>
      </c>
      <c r="P17" s="35"/>
    </row>
    <row r="18" spans="1:16" ht="15" x14ac:dyDescent="0.25">
      <c r="A18" s="23" t="s">
        <v>16</v>
      </c>
      <c r="B18" s="24" t="s">
        <v>12</v>
      </c>
      <c r="C18" s="5"/>
      <c r="D18" s="19"/>
      <c r="E18" s="36">
        <f>-$M$8*F18</f>
        <v>-98580.452964499491</v>
      </c>
      <c r="F18" s="57">
        <v>0.1115</v>
      </c>
      <c r="G18" s="37">
        <f>-E18/(E$8)</f>
        <v>0.11149999999999999</v>
      </c>
      <c r="H18" s="19"/>
      <c r="I18" s="36">
        <f>-$M$8*J18</f>
        <v>-169310.82280449913</v>
      </c>
      <c r="J18" s="57">
        <v>0.1915</v>
      </c>
      <c r="K18" s="37">
        <f>-I18/(I$8)</f>
        <v>0.1915</v>
      </c>
      <c r="L18" s="35"/>
      <c r="M18" s="36">
        <f>-$M$8*N18</f>
        <v>-229873.70197999882</v>
      </c>
      <c r="N18" s="57">
        <v>0.26</v>
      </c>
      <c r="O18" s="37">
        <f>-M18/(M$8)</f>
        <v>0.26</v>
      </c>
      <c r="P18" s="35"/>
    </row>
    <row r="19" spans="1:16" s="33" customFormat="1" ht="9" customHeight="1" x14ac:dyDescent="0.25">
      <c r="A19" s="30"/>
      <c r="B19" s="32"/>
      <c r="C19" s="46"/>
      <c r="D19" s="31"/>
      <c r="E19" s="42"/>
      <c r="F19" s="55"/>
      <c r="G19" s="40"/>
      <c r="H19" s="31"/>
      <c r="I19" s="42"/>
      <c r="J19" s="55"/>
      <c r="K19" s="40"/>
      <c r="L19" s="47"/>
      <c r="M19" s="42"/>
      <c r="N19" s="55"/>
      <c r="O19" s="40"/>
      <c r="P19" s="47"/>
    </row>
    <row r="20" spans="1:16" x14ac:dyDescent="0.2">
      <c r="A20" s="21"/>
      <c r="B20" s="5"/>
      <c r="C20" s="5"/>
      <c r="D20" s="5"/>
      <c r="E20" s="21"/>
      <c r="F20" s="5"/>
      <c r="G20" s="20"/>
      <c r="H20" s="5"/>
      <c r="I20" s="21"/>
      <c r="J20" s="5"/>
      <c r="K20" s="20"/>
      <c r="L20" s="20"/>
      <c r="M20" s="21"/>
      <c r="N20" s="5"/>
      <c r="O20" s="20"/>
      <c r="P20" s="20"/>
    </row>
    <row r="21" spans="1:16" ht="15" x14ac:dyDescent="0.25">
      <c r="A21" s="21"/>
      <c r="B21" s="5"/>
      <c r="C21" s="5"/>
      <c r="D21" s="5"/>
      <c r="E21" s="41">
        <f>SUM(E8,E11:E18)</f>
        <v>55.171520998555934</v>
      </c>
      <c r="F21" s="13"/>
      <c r="G21" s="69">
        <f>SUM(G15:G19,G10)</f>
        <v>0.99993759792731385</v>
      </c>
      <c r="H21" s="5"/>
      <c r="I21" s="41">
        <f>SUM(I8,I11:I18)</f>
        <v>55.171520998585038</v>
      </c>
      <c r="J21" s="13"/>
      <c r="K21" s="69">
        <f>SUM(K15:K19,K10)</f>
        <v>0.99993759792731385</v>
      </c>
      <c r="L21" s="20"/>
      <c r="M21" s="41">
        <f>SUM(M8,M11:M18)</f>
        <v>10.965039848524611</v>
      </c>
      <c r="N21" s="13"/>
      <c r="O21" s="69">
        <f>SUM(O15:O19,O10)</f>
        <v>0.99998759792731384</v>
      </c>
      <c r="P21" s="20"/>
    </row>
    <row r="22" spans="1:16" ht="9" customHeight="1" x14ac:dyDescent="0.2">
      <c r="A22" s="25"/>
      <c r="B22" s="27"/>
      <c r="C22" s="27"/>
      <c r="D22" s="27"/>
      <c r="E22" s="27"/>
      <c r="F22" s="27"/>
      <c r="G22" s="27"/>
      <c r="H22" s="27"/>
      <c r="I22" s="26"/>
      <c r="J22" s="26"/>
      <c r="K22" s="27"/>
      <c r="L22" s="28"/>
      <c r="M22" s="26"/>
      <c r="N22" s="26"/>
      <c r="O22" s="27"/>
      <c r="P22" s="28"/>
    </row>
    <row r="24" spans="1:16" ht="15" x14ac:dyDescent="0.25">
      <c r="A24" s="4" t="s">
        <v>10</v>
      </c>
      <c r="B24" s="4"/>
      <c r="C24" s="4"/>
    </row>
    <row r="26" spans="1:16" ht="15" x14ac:dyDescent="0.25">
      <c r="E26" s="14" t="s">
        <v>1</v>
      </c>
      <c r="F26" s="14"/>
      <c r="G26" s="2" t="s">
        <v>2</v>
      </c>
      <c r="I26" s="1">
        <v>141204</v>
      </c>
      <c r="J26" s="1"/>
      <c r="K26" s="3">
        <v>0.35299999999999998</v>
      </c>
      <c r="L26" s="6">
        <f>K26*I26</f>
        <v>49845.011999999995</v>
      </c>
      <c r="M26" s="7">
        <f>L26+I26</f>
        <v>191049.01199999999</v>
      </c>
      <c r="N26" s="7"/>
    </row>
    <row r="27" spans="1:16" ht="15" x14ac:dyDescent="0.25">
      <c r="E27" s="14"/>
      <c r="F27" s="14"/>
      <c r="I27" s="1"/>
      <c r="J27" s="1"/>
      <c r="K27" s="3"/>
      <c r="L27" s="6"/>
      <c r="M27" s="7"/>
      <c r="N27" s="7"/>
    </row>
    <row r="28" spans="1:16" ht="15" x14ac:dyDescent="0.25">
      <c r="E28" s="9" t="s">
        <v>23</v>
      </c>
      <c r="F28" s="9"/>
      <c r="G28" s="2" t="s">
        <v>3</v>
      </c>
      <c r="I28" s="1">
        <v>69348</v>
      </c>
      <c r="J28" s="1"/>
      <c r="K28" s="3">
        <v>0.54200000000000004</v>
      </c>
      <c r="L28" s="6">
        <f>K28*I28</f>
        <v>37586.616000000002</v>
      </c>
      <c r="M28" s="7">
        <f>L28+I28</f>
        <v>106934.61600000001</v>
      </c>
      <c r="N28" s="7"/>
    </row>
    <row r="29" spans="1:16" ht="15" x14ac:dyDescent="0.25">
      <c r="E29" s="9"/>
      <c r="F29" s="9"/>
      <c r="I29" s="1"/>
      <c r="J29" s="1"/>
      <c r="K29" s="3"/>
      <c r="L29" s="6"/>
      <c r="M29" s="7"/>
      <c r="N29" s="7"/>
    </row>
    <row r="30" spans="1:16" ht="15" x14ac:dyDescent="0.25">
      <c r="E30" s="9" t="s">
        <v>5</v>
      </c>
      <c r="F30" s="9"/>
      <c r="G30" s="2" t="s">
        <v>4</v>
      </c>
      <c r="I30" s="1">
        <v>92988</v>
      </c>
      <c r="J30" s="1"/>
      <c r="K30" s="3">
        <v>0.39439999999999997</v>
      </c>
      <c r="L30" s="6">
        <f>K30*I30</f>
        <v>36674.467199999999</v>
      </c>
      <c r="M30" s="7">
        <f>L30+I30</f>
        <v>129662.4672</v>
      </c>
      <c r="N30" s="7"/>
    </row>
    <row r="31" spans="1:16" ht="15" x14ac:dyDescent="0.25">
      <c r="E31" s="9" t="s">
        <v>6</v>
      </c>
      <c r="F31" s="9"/>
      <c r="G31" s="2" t="s">
        <v>7</v>
      </c>
      <c r="I31" s="10">
        <f>97.21*50*10</f>
        <v>48605</v>
      </c>
      <c r="J31" s="10"/>
      <c r="K31" s="3">
        <v>0.1208</v>
      </c>
      <c r="L31" s="6">
        <f>K31*I31</f>
        <v>5871.4840000000004</v>
      </c>
      <c r="M31" s="7">
        <f>L31+I31</f>
        <v>54476.483999999997</v>
      </c>
      <c r="N31" s="7"/>
    </row>
    <row r="32" spans="1:16" ht="15" x14ac:dyDescent="0.25">
      <c r="E32" s="8" t="s">
        <v>8</v>
      </c>
      <c r="F32" s="8"/>
      <c r="I32" s="12"/>
      <c r="J32" s="12"/>
      <c r="K32" s="3"/>
      <c r="M32" s="11">
        <f>M30-M31</f>
        <v>75185.983200000002</v>
      </c>
      <c r="N32" s="56"/>
    </row>
    <row r="33" spans="5:6" x14ac:dyDescent="0.2">
      <c r="E33" s="1"/>
      <c r="F33" s="1"/>
    </row>
    <row r="34" spans="5:6" x14ac:dyDescent="0.2">
      <c r="E34" s="8"/>
      <c r="F34" s="8"/>
    </row>
  </sheetData>
  <mergeCells count="3">
    <mergeCell ref="E2:G2"/>
    <mergeCell ref="I2:K2"/>
    <mergeCell ref="M2:O2"/>
  </mergeCells>
  <pageMargins left="0.25" right="0.25" top="0.75" bottom="0.75" header="0.3" footer="0.3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SPARC 9.26.19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Cassidy, Paul</dc:creator>
  <cp:lastModifiedBy>Cassidy, Paul</cp:lastModifiedBy>
  <cp:lastPrinted>2019-09-27T21:25:24Z</cp:lastPrinted>
  <dcterms:created xsi:type="dcterms:W3CDTF">2019-08-06T23:11:46Z</dcterms:created>
  <dcterms:modified xsi:type="dcterms:W3CDTF">2019-09-27T21:29:36Z</dcterms:modified>
</cp:coreProperties>
</file>